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fevzi şen\lindedin\"/>
    </mc:Choice>
  </mc:AlternateContent>
  <xr:revisionPtr revIDLastSave="0" documentId="13_ncr:1_{5B756EAB-B6CF-41CF-AE95-F6331BC83AA4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data" sheetId="20" r:id="rId1"/>
    <sheet name="tüfe" sheetId="21" r:id="rId2"/>
  </sheets>
  <definedNames>
    <definedName name="_xlnm.Print_Area" localSheetId="0">data!$V$1:$V$1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0" l="1"/>
  <c r="H4" i="20"/>
  <c r="D3" i="20"/>
  <c r="J3" i="20" s="1"/>
  <c r="L3" i="20" s="1"/>
  <c r="O3" i="20"/>
  <c r="D4" i="20"/>
  <c r="J4" i="20" s="1"/>
  <c r="L4" i="20" s="1"/>
  <c r="O4" i="20"/>
  <c r="D5" i="20"/>
  <c r="K5" i="20" s="1"/>
  <c r="M5" i="20" s="1"/>
  <c r="H5" i="20"/>
  <c r="O5" i="20"/>
  <c r="F6" i="20"/>
  <c r="G6" i="20" l="1"/>
  <c r="J5" i="20"/>
  <c r="L5" i="20" s="1"/>
  <c r="N5" i="20" s="1" a="1"/>
  <c r="N5" i="20" s="1"/>
  <c r="P5" i="20" s="1"/>
  <c r="Q5" i="20" s="1"/>
  <c r="U5" i="20" s="1"/>
  <c r="K4" i="20"/>
  <c r="M4" i="20" s="1"/>
  <c r="K3" i="20"/>
  <c r="M3" i="20" s="1"/>
  <c r="N3" i="20" s="1" a="1"/>
  <c r="N3" i="20" s="1"/>
  <c r="P3" i="20" s="1"/>
  <c r="N4" i="20" a="1"/>
  <c r="N4" i="20" s="1"/>
  <c r="P4" i="20" s="1"/>
  <c r="Q4" i="20" s="1"/>
  <c r="H6" i="20"/>
  <c r="S5" i="20" l="1"/>
  <c r="S4" i="20"/>
  <c r="R5" i="20"/>
  <c r="R4" i="20"/>
  <c r="U4" i="20"/>
  <c r="V5" i="20"/>
  <c r="W5" i="20" s="1"/>
  <c r="T5" i="20"/>
  <c r="S3" i="20"/>
  <c r="Q3" i="20"/>
  <c r="T3" i="20" l="1"/>
  <c r="S6" i="20"/>
  <c r="V4" i="20"/>
  <c r="W4" i="20" s="1"/>
  <c r="T4" i="20"/>
  <c r="U3" i="20"/>
  <c r="V3" i="20" s="1"/>
  <c r="R3" i="20"/>
  <c r="Q6" i="20"/>
  <c r="R6" i="20" l="1"/>
  <c r="U6" i="20"/>
  <c r="V6" i="20"/>
  <c r="W3" i="20"/>
  <c r="W6" i="20" s="1"/>
  <c r="T6" i="2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<sst xmlns="http://schemas.openxmlformats.org/spreadsheetml/2006/main" count="54" uniqueCount="51">
  <si>
    <t xml:space="preserve">DEĞERLENMİŞ SABİT KIYMET 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</si>
  <si>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</si>
  <si>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</si>
  <si>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</si>
  <si>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</si>
  <si>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</si>
  <si>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</si>
  <si>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</si>
  <si>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</si>
  <si>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</si>
  <si>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</si>
  <si>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</si>
  <si>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</si>
  <si>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</si>
  <si>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</si>
  <si>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</si>
  <si>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</si>
  <si>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</si>
  <si>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</si>
  <si>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</si>
  <si>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</si>
  <si>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</si>
  <si>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</si>
  <si>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</si>
  <si>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</si>
  <si>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2005 TEN ÖNCEKİ TARİHLER DİKKATE ALINMAYACAK (2004'TE ENFLASYON MUHASEBESİ UYGULANDI)</t>
  </si>
  <si>
    <t>yıl</t>
  </si>
  <si>
    <t>ay</t>
  </si>
  <si>
    <t>TÜFE yıl satırı</t>
  </si>
  <si>
    <t>tüfe ay satırı</t>
  </si>
  <si>
    <t>alış tüfe</t>
  </si>
  <si>
    <t>oran</t>
  </si>
  <si>
    <t>değerlenmiş amortisman</t>
  </si>
  <si>
    <t>DEĞERLENMİŞ NAD</t>
  </si>
  <si>
    <t>KODU</t>
  </si>
  <si>
    <t>ADI</t>
  </si>
  <si>
    <t>ALIŞ TARİHİ</t>
  </si>
  <si>
    <t>AMORTİSMAN
SÜRE</t>
  </si>
  <si>
    <t>BU YIL DAHİL TBA</t>
  </si>
  <si>
    <t>bu yıl amortisman</t>
  </si>
  <si>
    <t>değerlenmiş amortisman farkı</t>
  </si>
  <si>
    <t>NAD</t>
  </si>
  <si>
    <t>ENDEKS TRH</t>
  </si>
  <si>
    <t>31/12/2024 tüfe</t>
  </si>
  <si>
    <t>değerlenmiş SABİT KIYMET FARKI farkı</t>
  </si>
  <si>
    <t>250.01</t>
  </si>
  <si>
    <t>250.02</t>
  </si>
  <si>
    <t>250.03</t>
  </si>
  <si>
    <t>250 hesap</t>
  </si>
  <si>
    <t>arsa</t>
  </si>
  <si>
    <t>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</si>
</sst>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T_L_-;\-* #,##0.00\ _T_L_-;_-* &quot;-&quot;??\ _T_L_-;_-@_-"/>
    <numFmt numFmtId="165" formatCode="0.0"/>
    <numFmt numFmtId="166" formatCode="dd\.mm\.yyyy"/>
    <numFmt numFmtId="167" formatCode="###"/>
    <numFmt numFmtId="168" formatCode="#,##0.00000"/>
  </numFmts>
  <fonts count="20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i/>
      <sz val="11"/>
      <color indexed="8"/>
      <name val="Times New Roman"/>
      <family val="1"/>
      <charset val="162"/>
    </font>
    <font>
      <b/>
      <sz val="9"/>
      <name val="Arial"/>
      <family val="2"/>
      <charset val="162"/>
    </font>
    <font>
      <b/>
      <sz val="20"/>
      <name val="Arial"/>
      <family val="2"/>
      <charset val="162"/>
    </font>
    <font>
      <b/>
      <sz val="16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8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sz val="10"/>
      <color rgb="FF000000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5" fillId="0" borderId="0"/>
    <xf numFmtId="0" fontId="1" fillId="0" borderId="0"/>
    <xf numFmtId="0" fontId="2" fillId="0" borderId="0"/>
    <xf numFmtId="0" fontId="16" fillId="0" borderId="0"/>
  </cellStyleXfs>
  <cellXfs count="47">
    <xf numFmtId="0" fontId="0" fillId="0" borderId="0" xfId="0"/>
    <xf numFmtId="164" fontId="0" fillId="0" borderId="0" xfId="1" applyFont="1"/>
    <xf numFmtId="0" fontId="6" fillId="4" borderId="1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4" fillId="0" borderId="3" xfId="0" applyFont="1" applyBorder="1" applyAlignment="1">
      <alignment horizontal="left"/>
    </xf>
    <xf numFmtId="165" fontId="3" fillId="0" borderId="4" xfId="0" applyNumberFormat="1" applyFont="1" applyBorder="1"/>
    <xf numFmtId="0" fontId="8" fillId="0" borderId="4" xfId="0" applyFont="1" applyBorder="1" applyAlignment="1">
      <alignment horizontal="center"/>
    </xf>
    <xf numFmtId="165" fontId="3" fillId="0" borderId="5" xfId="0" applyNumberFormat="1" applyFont="1" applyBorder="1"/>
    <xf numFmtId="0" fontId="2" fillId="0" borderId="6" xfId="0" applyFont="1" applyBorder="1"/>
    <xf numFmtId="165" fontId="3" fillId="0" borderId="0" xfId="0" applyNumberFormat="1" applyFont="1"/>
    <xf numFmtId="0" fontId="3" fillId="0" borderId="0" xfId="0" applyFont="1" applyAlignment="1">
      <alignment horizontal="center"/>
    </xf>
    <xf numFmtId="165" fontId="3" fillId="0" borderId="7" xfId="0" applyNumberFormat="1" applyFont="1" applyBorder="1"/>
    <xf numFmtId="0" fontId="3" fillId="2" borderId="8" xfId="0" applyFont="1" applyFill="1" applyBorder="1"/>
    <xf numFmtId="165" fontId="8" fillId="2" borderId="4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center"/>
    </xf>
    <xf numFmtId="0" fontId="11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3" fillId="0" borderId="1" xfId="0" applyNumberFormat="1" applyFont="1" applyBorder="1"/>
    <xf numFmtId="2" fontId="9" fillId="0" borderId="1" xfId="0" applyNumberFormat="1" applyFont="1" applyBorder="1"/>
    <xf numFmtId="2" fontId="10" fillId="2" borderId="1" xfId="0" applyNumberFormat="1" applyFont="1" applyFill="1" applyBorder="1"/>
    <xf numFmtId="165" fontId="3" fillId="2" borderId="0" xfId="0" applyNumberFormat="1" applyFont="1" applyFill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2" fontId="13" fillId="0" borderId="1" xfId="0" applyNumberFormat="1" applyFont="1" applyBorder="1"/>
    <xf numFmtId="2" fontId="12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3" fillId="0" borderId="1" xfId="4" applyFont="1" applyBorder="1"/>
    <xf numFmtId="0" fontId="3" fillId="0" borderId="0" xfId="4" applyFont="1"/>
    <xf numFmtId="4" fontId="6" fillId="0" borderId="1" xfId="0" applyNumberFormat="1" applyFont="1" applyBorder="1" applyAlignment="1">
      <alignment shrinkToFit="1"/>
    </xf>
    <xf numFmtId="0" fontId="6" fillId="4" borderId="10" xfId="0" applyFont="1" applyFill="1" applyBorder="1" applyAlignment="1">
      <alignment horizontal="center" vertical="center" wrapText="1"/>
    </xf>
    <xf numFmtId="166" fontId="17" fillId="5" borderId="12" xfId="0" applyNumberFormat="1" applyFont="1" applyFill="1" applyBorder="1" applyAlignment="1">
      <alignment horizontal="center" vertical="top"/>
    </xf>
    <xf numFmtId="167" fontId="17" fillId="5" borderId="12" xfId="0" applyNumberFormat="1" applyFont="1" applyFill="1" applyBorder="1" applyAlignment="1">
      <alignment horizontal="right" vertical="top" shrinkToFit="1"/>
    </xf>
    <xf numFmtId="4" fontId="6" fillId="0" borderId="11" xfId="0" applyNumberFormat="1" applyFont="1" applyBorder="1" applyAlignment="1">
      <alignment horizontal="right" vertical="top" shrinkToFit="1"/>
    </xf>
    <xf numFmtId="14" fontId="18" fillId="6" borderId="13" xfId="0" applyNumberFormat="1" applyFont="1" applyFill="1" applyBorder="1" applyAlignment="1">
      <alignment horizontal="center" vertical="center" wrapText="1"/>
    </xf>
    <xf numFmtId="2" fontId="3" fillId="0" borderId="0" xfId="4" applyNumberFormat="1" applyFont="1"/>
    <xf numFmtId="168" fontId="0" fillId="0" borderId="1" xfId="0" applyNumberFormat="1" applyBorder="1"/>
    <xf numFmtId="0" fontId="5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wrapText="1"/>
    </xf>
    <xf numFmtId="4" fontId="6" fillId="7" borderId="1" xfId="0" applyNumberFormat="1" applyFont="1" applyFill="1" applyBorder="1" applyAlignment="1">
      <alignment shrinkToFit="1"/>
    </xf>
    <xf numFmtId="4" fontId="6" fillId="8" borderId="1" xfId="0" applyNumberFormat="1" applyFont="1" applyFill="1" applyBorder="1" applyAlignment="1">
      <alignment shrinkToFit="1"/>
    </xf>
    <xf numFmtId="0" fontId="19" fillId="0" borderId="14" xfId="0" applyFont="1" applyBorder="1" applyAlignment="1">
      <alignment horizontal="left" vertical="top" wrapText="1"/>
    </xf>
    <xf numFmtId="164" fontId="4" fillId="2" borderId="1" xfId="1" applyFont="1" applyFill="1" applyBorder="1"/>
    <xf numFmtId="4" fontId="19" fillId="0" borderId="14" xfId="0" applyNumberFormat="1" applyFont="1" applyBorder="1" applyAlignment="1">
      <alignment horizontal="right" vertical="top" shrinkToFit="1"/>
    </xf>
    <xf numFmtId="164" fontId="7" fillId="2" borderId="2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2671442F-E011-4088-A465-822559FFDC4E}"/>
    <cellStyle name="Normal 3 2" xfId="4" xr:uid="{11CDF1D6-DA18-4E69-8438-32552B87478D}"/>
    <cellStyle name="Normal 4" xfId="5" xr:uid="{55FAFC3D-CBF7-46D1-9B16-75D5463FEFEE}"/>
    <cellStyle name="Normal 8" xfId="3" xr:uid="{FF056BE6-CBF2-4631-B535-625FC438675A}"/>
    <cellStyle name="Virgül" xfId="1" builtinId="3"/>
  </cellStyles>
  <dxfs count="0"/>
  <tableStyles count="1" defaultTableStyle="TableStyleMedium9" defaultPivotStyle="PivotStyleLight16">
    <tableStyle name="Invisible" pivot="0" table="0" count="0" xr9:uid="{98EF4C30-8AF3-4FF9-81A8-390376B742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1F5D-B7DA-4399-903C-A2265337DE72}">
  <dimension ref="A1:W6"/>
  <sheetViews>
    <sheetView tabSelected="1" zoomScale="90" zoomScaleNormal="90" workbookViewId="0">
      <pane xSplit="2" ySplit="1" topLeftCell="H2" activePane="bottomRight" state="frozen"/>
      <selection pane="topRight" activeCell="C1" sqref="C1"/>
      <selection pane="bottomLeft" activeCell="A4" sqref="A4"/>
      <selection pane="bottomRight" activeCell="Z5" sqref="Z5"/>
    </sheetView>
  </sheetViews>
  <sheetFormatPr defaultColWidth="8.85546875" defaultRowHeight="12.75" x14ac:dyDescent="0.2"/>
  <cols>
    <col min="1" max="1" width="11.5703125" customWidth="1"/>
    <col min="2" max="2" width="19.140625" bestFit="1" customWidth="1"/>
    <col min="3" max="3" width="46.28515625" bestFit="1" customWidth="1"/>
    <col min="4" max="4" width="21.28515625" bestFit="1" customWidth="1"/>
    <col min="5" max="5" width="15.42578125" bestFit="1" customWidth="1"/>
    <col min="6" max="6" width="17.7109375" bestFit="1" customWidth="1"/>
    <col min="7" max="7" width="15.5703125" style="1" bestFit="1" customWidth="1"/>
    <col min="8" max="8" width="17.7109375" bestFit="1" customWidth="1"/>
    <col min="9" max="9" width="7.7109375" customWidth="1"/>
    <col min="10" max="10" width="6.7109375" customWidth="1"/>
    <col min="11" max="11" width="6.7109375" bestFit="1" customWidth="1"/>
    <col min="12" max="12" width="15.28515625" bestFit="1" customWidth="1"/>
    <col min="13" max="13" width="7.7109375" bestFit="1" customWidth="1"/>
    <col min="14" max="14" width="10.140625" bestFit="1" customWidth="1"/>
    <col min="15" max="15" width="12.5703125" customWidth="1"/>
    <col min="16" max="16" width="12.85546875" customWidth="1"/>
    <col min="17" max="17" width="21.5703125" bestFit="1" customWidth="1"/>
    <col min="18" max="18" width="17.85546875" bestFit="1" customWidth="1" collapsed="1"/>
    <col min="19" max="19" width="21.5703125" bestFit="1" customWidth="1" collapsed="1"/>
    <col min="20" max="20" width="17.85546875" bestFit="1" customWidth="1" collapsed="1"/>
    <col min="21" max="21" width="17.7109375" customWidth="1"/>
    <col min="22" max="22" width="16.7109375" bestFit="1" customWidth="1"/>
    <col min="23" max="23" width="19.28515625" bestFit="1" customWidth="1"/>
  </cols>
  <sheetData>
    <row r="1" spans="1:23" ht="17.25" customHeight="1" thickTop="1" thickBot="1" x14ac:dyDescent="0.3">
      <c r="D1" s="3" t="s">
        <v>42</v>
      </c>
      <c r="M1" s="1"/>
      <c r="N1" s="1"/>
      <c r="O1" s="1"/>
      <c r="P1" s="1"/>
      <c r="Q1" s="40"/>
      <c r="R1" s="40"/>
      <c r="S1" s="40"/>
      <c r="T1" s="40"/>
      <c r="U1" s="39"/>
    </row>
    <row r="2" spans="1:23" ht="46.5" thickTop="1" thickBot="1" x14ac:dyDescent="0.25">
      <c r="A2" s="3" t="s">
        <v>34</v>
      </c>
      <c r="B2" s="3" t="s">
        <v>35</v>
      </c>
      <c r="C2" s="3" t="s">
        <v>36</v>
      </c>
      <c r="D2" s="36">
        <v>45291</v>
      </c>
      <c r="E2" s="3" t="s">
        <v>37</v>
      </c>
      <c r="F2" s="2" t="s">
        <v>0</v>
      </c>
      <c r="G2" s="46" t="s">
        <v>32</v>
      </c>
      <c r="H2" s="2" t="s">
        <v>33</v>
      </c>
      <c r="J2" s="18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3" t="s">
        <v>43</v>
      </c>
      <c r="P2" s="3" t="s">
        <v>31</v>
      </c>
      <c r="Q2" s="32" t="s">
        <v>0</v>
      </c>
      <c r="R2" s="3" t="s">
        <v>44</v>
      </c>
      <c r="S2" s="3" t="s">
        <v>32</v>
      </c>
      <c r="T2" s="3" t="s">
        <v>40</v>
      </c>
      <c r="U2" s="3" t="s">
        <v>39</v>
      </c>
      <c r="V2" s="3" t="s">
        <v>38</v>
      </c>
      <c r="W2" s="32" t="s">
        <v>41</v>
      </c>
    </row>
    <row r="3" spans="1:23" x14ac:dyDescent="0.2">
      <c r="A3" s="43" t="s">
        <v>45</v>
      </c>
      <c r="B3" s="43" t="s">
        <v>49</v>
      </c>
      <c r="C3" s="33">
        <v>39814</v>
      </c>
      <c r="D3" s="33">
        <f t="shared" ref="D3:D5" si="0">IF(C3&gt;$D$2,C3,$D$2)</f>
        <v>45291</v>
      </c>
      <c r="E3" s="34">
        <v>0</v>
      </c>
      <c r="F3" s="45">
        <v>1000000</v>
      </c>
      <c r="G3" s="45"/>
      <c r="H3" s="35">
        <f t="shared" ref="H3:H5" si="1">+F3-G3</f>
        <v>1000000</v>
      </c>
      <c r="J3" s="19">
        <f>YEAR(D3)</f>
        <v>2023</v>
      </c>
      <c r="K3" s="20">
        <f>MONTH(D3)</f>
        <v>12</v>
      </c>
      <c r="L3" s="20">
        <f>MATCH(data!J3,tüfe!$B$6:$B$27)</f>
        <v>21</v>
      </c>
      <c r="M3" s="20">
        <f>MATCH(K3,tüfe!$C$1:$N$1)</f>
        <v>12</v>
      </c>
      <c r="N3" s="4" cm="1">
        <f t="array" ref="N3">INDEX(tüfe!$C$6:$N$27,data!L3,data!M3)</f>
        <v>2915.02</v>
      </c>
      <c r="O3" s="4">
        <f>+tüfe!$N$27</f>
        <v>3731.43</v>
      </c>
      <c r="P3" s="38">
        <f>ROUND((O3/N3),5)</f>
        <v>1.28007</v>
      </c>
      <c r="Q3" s="31">
        <f>IF(AND(H3&gt;=-5,H3&lt;=5),F3,F3*P3)</f>
        <v>1280070</v>
      </c>
      <c r="R3" s="41">
        <f>+Q3-F3</f>
        <v>280070</v>
      </c>
      <c r="S3" s="4">
        <f>IF(AND(H3&gt;=-5,H3&lt;=5),G3,G3*P3)</f>
        <v>0</v>
      </c>
      <c r="T3" s="41">
        <f>+S3-G3</f>
        <v>0</v>
      </c>
      <c r="U3" s="42">
        <f>IF(ISERROR(IF(H3&lt;=50,0,(Q3/E3/4*4))),0,(IF(H3&lt;=50,0,(Q3/E3/4*4))))</f>
        <v>0</v>
      </c>
      <c r="V3" s="31">
        <f>+S3+U3</f>
        <v>0</v>
      </c>
      <c r="W3" s="31">
        <f>+Q3-V3</f>
        <v>1280070</v>
      </c>
    </row>
    <row r="4" spans="1:23" x14ac:dyDescent="0.2">
      <c r="A4" s="43" t="s">
        <v>46</v>
      </c>
      <c r="B4" s="43" t="s">
        <v>50</v>
      </c>
      <c r="C4" s="33">
        <v>41640</v>
      </c>
      <c r="D4" s="33">
        <f t="shared" si="0"/>
        <v>45291</v>
      </c>
      <c r="E4" s="34">
        <v>50</v>
      </c>
      <c r="F4" s="45">
        <v>2000000</v>
      </c>
      <c r="G4" s="45">
        <v>360000</v>
      </c>
      <c r="H4" s="35">
        <f t="shared" si="1"/>
        <v>1640000</v>
      </c>
      <c r="J4" s="19">
        <f>YEAR(D4)</f>
        <v>2023</v>
      </c>
      <c r="K4" s="20">
        <f>MONTH(D4)</f>
        <v>12</v>
      </c>
      <c r="L4" s="20">
        <f>MATCH(data!J4,tüfe!$B$6:$B$27)</f>
        <v>21</v>
      </c>
      <c r="M4" s="20">
        <f>MATCH(K4,tüfe!$C$1:$N$1)</f>
        <v>12</v>
      </c>
      <c r="N4" s="4" cm="1">
        <f t="array" ref="N4">INDEX(tüfe!$C$6:$N$27,data!L4,data!M4)</f>
        <v>2915.02</v>
      </c>
      <c r="O4" s="4">
        <f>+tüfe!$N$27</f>
        <v>3731.43</v>
      </c>
      <c r="P4" s="38">
        <f t="shared" ref="P4:P5" si="2">ROUND((O4/N4),5)</f>
        <v>1.28007</v>
      </c>
      <c r="Q4" s="31">
        <f>IF(AND(H4&gt;=-5,H4&lt;=5),F4,F4*P4)</f>
        <v>2560140</v>
      </c>
      <c r="R4" s="41">
        <f t="shared" ref="R4:R5" si="3">+Q4-F4</f>
        <v>560140</v>
      </c>
      <c r="S4" s="4">
        <f>IF(AND(H4&gt;=-5,H4&lt;=5),G4,G4*P4)</f>
        <v>460825.2</v>
      </c>
      <c r="T4" s="41">
        <f t="shared" ref="T4:T5" si="4">+S4-G4</f>
        <v>100825.20000000001</v>
      </c>
      <c r="U4" s="42">
        <f t="shared" ref="U4:U5" si="5">IF(ISERROR(IF(H4&lt;=50,0,(Q4/E4/4*4))),0,(IF(H4&lt;=50,0,(Q4/E4/4*4))))</f>
        <v>51202.8</v>
      </c>
      <c r="V4" s="31">
        <f t="shared" ref="V4:V5" si="6">+S4+U4</f>
        <v>512028</v>
      </c>
      <c r="W4" s="31">
        <f t="shared" ref="W4:W5" si="7">+Q4-V4</f>
        <v>2048112</v>
      </c>
    </row>
    <row r="5" spans="1:23" x14ac:dyDescent="0.2">
      <c r="A5" s="43" t="s">
        <v>47</v>
      </c>
      <c r="B5" s="43" t="s">
        <v>50</v>
      </c>
      <c r="C5" s="33">
        <v>45448</v>
      </c>
      <c r="D5" s="33">
        <f t="shared" si="0"/>
        <v>45448</v>
      </c>
      <c r="E5" s="34">
        <v>50</v>
      </c>
      <c r="F5" s="45">
        <v>3000000</v>
      </c>
      <c r="G5" s="45"/>
      <c r="H5" s="35">
        <f t="shared" si="1"/>
        <v>3000000</v>
      </c>
      <c r="J5" s="19">
        <f>YEAR(D5)</f>
        <v>2024</v>
      </c>
      <c r="K5" s="20">
        <f>MONTH(D5)</f>
        <v>6</v>
      </c>
      <c r="L5" s="20">
        <f>MATCH(data!J5,tüfe!$B$6:$B$27)</f>
        <v>22</v>
      </c>
      <c r="M5" s="20">
        <f>MATCH(K5,tüfe!$C$1:$N$1)</f>
        <v>6</v>
      </c>
      <c r="N5" s="4" cm="1">
        <f t="array" ref="N5">INDEX(tüfe!$C$6:$N$27,data!L5,data!M5)</f>
        <v>3483.25</v>
      </c>
      <c r="O5" s="4">
        <f>+tüfe!$N$27</f>
        <v>3731.43</v>
      </c>
      <c r="P5" s="38">
        <f t="shared" si="2"/>
        <v>1.07125</v>
      </c>
      <c r="Q5" s="31">
        <f>IF(AND(H5&gt;=-5,H5&lt;=5),F5,F5*P5)</f>
        <v>3213750</v>
      </c>
      <c r="R5" s="41">
        <f t="shared" si="3"/>
        <v>213750</v>
      </c>
      <c r="S5" s="4">
        <f>IF(AND(H5&gt;=-5,H5&lt;=5),G5,G5*P5)</f>
        <v>0</v>
      </c>
      <c r="T5" s="41">
        <f t="shared" si="4"/>
        <v>0</v>
      </c>
      <c r="U5" s="42">
        <f t="shared" si="5"/>
        <v>64275</v>
      </c>
      <c r="V5" s="31">
        <f t="shared" si="6"/>
        <v>64275</v>
      </c>
      <c r="W5" s="31">
        <f t="shared" si="7"/>
        <v>3149475</v>
      </c>
    </row>
    <row r="6" spans="1:23" ht="27.75" customHeight="1" x14ac:dyDescent="0.2">
      <c r="A6" s="44"/>
      <c r="B6" s="44" t="s">
        <v>48</v>
      </c>
      <c r="C6" s="44"/>
      <c r="D6" s="44"/>
      <c r="E6" s="44"/>
      <c r="F6" s="44">
        <f>SUM(F3:F5)</f>
        <v>6000000</v>
      </c>
      <c r="G6" s="44">
        <f>SUM(G3:G5)</f>
        <v>360000</v>
      </c>
      <c r="H6" s="44">
        <f>SUM(H3:H5)</f>
        <v>5640000</v>
      </c>
      <c r="I6" s="44"/>
      <c r="J6" s="44"/>
      <c r="K6" s="44"/>
      <c r="L6" s="44"/>
      <c r="M6" s="44"/>
      <c r="N6" s="44"/>
      <c r="O6" s="44"/>
      <c r="P6" s="44"/>
      <c r="Q6" s="44">
        <f>SUM(Q3:Q5)</f>
        <v>7053960</v>
      </c>
      <c r="R6" s="44">
        <f>SUM(R3:R5)</f>
        <v>1053960</v>
      </c>
      <c r="S6" s="44">
        <f>SUM(S3:S5)</f>
        <v>460825.2</v>
      </c>
      <c r="T6" s="44">
        <f>SUM(T3:T5)</f>
        <v>100825.20000000001</v>
      </c>
      <c r="U6" s="44">
        <f>SUM(U3:U5)</f>
        <v>115477.8</v>
      </c>
      <c r="V6" s="44">
        <f>SUM(V3:V5)</f>
        <v>576303</v>
      </c>
      <c r="W6" s="44">
        <f>SUM(W3:W5)</f>
        <v>6477657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0256-96E1-44E3-976C-9A4104CF7BD9}">
  <dimension ref="A1:N32"/>
  <sheetViews>
    <sheetView zoomScaleNormal="100" workbookViewId="0">
      <selection activeCell="N27" sqref="N27"/>
    </sheetView>
  </sheetViews>
  <sheetFormatPr defaultColWidth="11.85546875" defaultRowHeight="12.75" x14ac:dyDescent="0.2"/>
  <cols>
    <col min="2" max="2" width="18.28515625" customWidth="1"/>
    <col min="3" max="3" width="14.140625" bestFit="1" customWidth="1"/>
    <col min="13" max="13" width="12.42578125" bestFit="1" customWidth="1"/>
    <col min="14" max="14" width="18" bestFit="1" customWidth="1"/>
  </cols>
  <sheetData>
    <row r="1" spans="1:14" ht="13.5" thickBot="1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</row>
    <row r="2" spans="1:14" x14ac:dyDescent="0.2">
      <c r="B2" s="5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8"/>
    </row>
    <row r="3" spans="1:14" ht="13.5" thickBot="1" x14ac:dyDescent="0.25">
      <c r="B3" s="9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  <c r="N3" s="12"/>
    </row>
    <row r="4" spans="1:14" x14ac:dyDescent="0.2">
      <c r="B4" s="13"/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 t="s">
        <v>12</v>
      </c>
    </row>
    <row r="5" spans="1:14" x14ac:dyDescent="0.2">
      <c r="B5" s="16"/>
      <c r="C5" s="24" t="s">
        <v>13</v>
      </c>
      <c r="D5" s="24" t="s">
        <v>14</v>
      </c>
      <c r="E5" s="24" t="s">
        <v>15</v>
      </c>
      <c r="F5" s="24" t="s">
        <v>16</v>
      </c>
      <c r="G5" s="24" t="s">
        <v>17</v>
      </c>
      <c r="H5" s="24" t="s">
        <v>18</v>
      </c>
      <c r="I5" s="24" t="s">
        <v>19</v>
      </c>
      <c r="J5" s="24" t="s">
        <v>20</v>
      </c>
      <c r="K5" s="24" t="s">
        <v>21</v>
      </c>
      <c r="L5" s="24" t="s">
        <v>22</v>
      </c>
      <c r="M5" s="24" t="s">
        <v>23</v>
      </c>
      <c r="N5" s="25" t="s">
        <v>24</v>
      </c>
    </row>
    <row r="6" spans="1:14" x14ac:dyDescent="0.2">
      <c r="A6">
        <v>1</v>
      </c>
      <c r="B6" s="28">
        <v>2003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">
      <c r="A7">
        <v>2</v>
      </c>
      <c r="B7" s="28">
        <v>2004</v>
      </c>
      <c r="C7" s="26">
        <v>104.66</v>
      </c>
      <c r="D7" s="26">
        <v>106.17</v>
      </c>
      <c r="E7" s="26">
        <v>108.4</v>
      </c>
      <c r="F7" s="26">
        <v>111.27</v>
      </c>
      <c r="G7" s="26">
        <v>111.24</v>
      </c>
      <c r="H7" s="26">
        <v>110.06</v>
      </c>
      <c r="I7" s="26">
        <v>108.39</v>
      </c>
      <c r="J7" s="26">
        <v>109.25</v>
      </c>
      <c r="K7" s="26">
        <v>111.26</v>
      </c>
      <c r="L7" s="26">
        <v>114.85</v>
      </c>
      <c r="M7" s="26">
        <v>115.72</v>
      </c>
      <c r="N7" s="26">
        <v>115.87</v>
      </c>
    </row>
    <row r="8" spans="1:14" ht="18" x14ac:dyDescent="0.25">
      <c r="A8">
        <v>3</v>
      </c>
      <c r="B8" s="28">
        <v>2005</v>
      </c>
      <c r="C8" s="27">
        <v>114.83</v>
      </c>
      <c r="D8" s="26">
        <v>114.81</v>
      </c>
      <c r="E8" s="26">
        <v>117.25</v>
      </c>
      <c r="F8" s="26">
        <v>119.62</v>
      </c>
      <c r="G8" s="26">
        <v>119.23</v>
      </c>
      <c r="H8" s="26">
        <v>119.64</v>
      </c>
      <c r="I8" s="26">
        <v>119.33</v>
      </c>
      <c r="J8" s="26">
        <v>121.4</v>
      </c>
      <c r="K8" s="26">
        <v>123.4</v>
      </c>
      <c r="L8" s="26">
        <v>124.22</v>
      </c>
      <c r="M8" s="26">
        <v>121.4</v>
      </c>
      <c r="N8" s="26">
        <v>121.14</v>
      </c>
    </row>
    <row r="9" spans="1:14" x14ac:dyDescent="0.2">
      <c r="A9">
        <v>4</v>
      </c>
      <c r="B9" s="28">
        <v>2006</v>
      </c>
      <c r="C9" s="21">
        <v>123.51354804127395</v>
      </c>
      <c r="D9" s="21">
        <v>123.83050341716174</v>
      </c>
      <c r="E9" s="21">
        <v>124.13755393755304</v>
      </c>
      <c r="F9" s="21">
        <v>126.54443382320098</v>
      </c>
      <c r="G9" s="21">
        <v>130.05075266895969</v>
      </c>
      <c r="H9" s="21">
        <v>135.28051637110826</v>
      </c>
      <c r="I9" s="21">
        <v>136.44928931969446</v>
      </c>
      <c r="J9" s="21">
        <v>135.42908920355563</v>
      </c>
      <c r="K9" s="21">
        <v>135.11213382766786</v>
      </c>
      <c r="L9" s="21">
        <v>135.72623486845046</v>
      </c>
      <c r="M9" s="21">
        <v>135.33004064859071</v>
      </c>
      <c r="N9" s="21">
        <v>135.16165810515034</v>
      </c>
    </row>
    <row r="10" spans="1:14" x14ac:dyDescent="0.2">
      <c r="A10">
        <v>5</v>
      </c>
      <c r="B10" s="28">
        <v>2007</v>
      </c>
      <c r="C10" s="21">
        <v>135.09232411667486</v>
      </c>
      <c r="D10" s="21">
        <v>136.37005047572254</v>
      </c>
      <c r="E10" s="21">
        <v>137.69730111225266</v>
      </c>
      <c r="F10" s="21">
        <v>138.79674007236343</v>
      </c>
      <c r="G10" s="21">
        <v>139.34150712467058</v>
      </c>
      <c r="H10" s="21">
        <v>139.19293429222319</v>
      </c>
      <c r="I10" s="21">
        <v>139.28207799169164</v>
      </c>
      <c r="J10" s="21">
        <v>140.47066065127083</v>
      </c>
      <c r="K10" s="21">
        <v>141.89695984276591</v>
      </c>
      <c r="L10" s="21">
        <v>141.70876758833253</v>
      </c>
      <c r="M10" s="21">
        <v>142.97658909188371</v>
      </c>
      <c r="N10" s="21">
        <v>143.19449591280656</v>
      </c>
    </row>
    <row r="11" spans="1:14" x14ac:dyDescent="0.2">
      <c r="A11">
        <v>6</v>
      </c>
      <c r="B11" s="28">
        <v>2008</v>
      </c>
      <c r="C11" s="21">
        <v>143.79869209809269</v>
      </c>
      <c r="D11" s="21">
        <v>147.48329834278826</v>
      </c>
      <c r="E11" s="21">
        <v>152.15839013713318</v>
      </c>
      <c r="F11" s="21">
        <v>159.00264528521018</v>
      </c>
      <c r="G11" s="21">
        <v>162.37029615401798</v>
      </c>
      <c r="H11" s="21">
        <v>162.89525349533213</v>
      </c>
      <c r="I11" s="21">
        <v>164.92574887211327</v>
      </c>
      <c r="J11" s="21">
        <v>161.0727600839773</v>
      </c>
      <c r="K11" s="21">
        <v>159.62665118148925</v>
      </c>
      <c r="L11" s="21">
        <v>160.53789788716668</v>
      </c>
      <c r="M11" s="21">
        <v>160.4883736096842</v>
      </c>
      <c r="N11" s="21">
        <v>154.80298655469693</v>
      </c>
    </row>
    <row r="12" spans="1:14" x14ac:dyDescent="0.2">
      <c r="A12">
        <v>7</v>
      </c>
      <c r="B12" s="28">
        <v>2009</v>
      </c>
      <c r="C12" s="21">
        <v>155.15956135257071</v>
      </c>
      <c r="D12" s="21">
        <v>156.972149908429</v>
      </c>
      <c r="E12" s="21">
        <v>157.4277732612677</v>
      </c>
      <c r="F12" s="21">
        <v>158.44797337740653</v>
      </c>
      <c r="G12" s="21">
        <v>158.36873453343458</v>
      </c>
      <c r="H12" s="21">
        <v>159.86436771340513</v>
      </c>
      <c r="I12" s="21">
        <v>158.73521418680485</v>
      </c>
      <c r="J12" s="21">
        <v>159.39883950506993</v>
      </c>
      <c r="K12" s="21">
        <v>160.37942019922278</v>
      </c>
      <c r="L12" s="21">
        <v>160.83504355206148</v>
      </c>
      <c r="M12" s="21">
        <v>162.9150632063251</v>
      </c>
      <c r="N12" s="21">
        <v>163.9847875999464</v>
      </c>
    </row>
    <row r="13" spans="1:14" x14ac:dyDescent="0.2">
      <c r="A13">
        <v>8</v>
      </c>
      <c r="B13" s="28">
        <v>2010</v>
      </c>
      <c r="C13" s="21">
        <v>164.93565372760978</v>
      </c>
      <c r="D13" s="21">
        <v>167.67929870013845</v>
      </c>
      <c r="E13" s="21">
        <v>170.93799615848482</v>
      </c>
      <c r="F13" s="21">
        <v>174.95936749006114</v>
      </c>
      <c r="G13" s="21">
        <v>172.948681824273</v>
      </c>
      <c r="H13" s="21">
        <v>172.07705454058151</v>
      </c>
      <c r="I13" s="21">
        <v>171.80962344217622</v>
      </c>
      <c r="J13" s="21">
        <v>173.79059454147492</v>
      </c>
      <c r="K13" s="21">
        <v>174.67212668066281</v>
      </c>
      <c r="L13" s="21">
        <v>176.78186090141591</v>
      </c>
      <c r="M13" s="21">
        <v>176.22718899361229</v>
      </c>
      <c r="N13" s="21">
        <v>178.53502032429529</v>
      </c>
    </row>
    <row r="14" spans="1:14" x14ac:dyDescent="0.2">
      <c r="A14">
        <v>9</v>
      </c>
      <c r="B14" s="28">
        <v>2011</v>
      </c>
      <c r="C14" s="21">
        <v>182.75448876580151</v>
      </c>
      <c r="D14" s="21">
        <v>185.90423281368643</v>
      </c>
      <c r="E14" s="21">
        <v>188.17244472238343</v>
      </c>
      <c r="F14" s="21">
        <v>189.32140795997668</v>
      </c>
      <c r="G14" s="21">
        <v>189.60864876937501</v>
      </c>
      <c r="H14" s="21">
        <v>189.61855362487151</v>
      </c>
      <c r="I14" s="21">
        <v>189.56902934738903</v>
      </c>
      <c r="J14" s="21">
        <v>192.90696564970736</v>
      </c>
      <c r="K14" s="21">
        <v>195.88832715415191</v>
      </c>
      <c r="L14" s="21">
        <v>199.02816634654036</v>
      </c>
      <c r="M14" s="21">
        <v>200.31579756108454</v>
      </c>
      <c r="N14" s="21">
        <v>202.32648322687271</v>
      </c>
    </row>
    <row r="15" spans="1:14" x14ac:dyDescent="0.2">
      <c r="A15">
        <v>10</v>
      </c>
      <c r="B15" s="28">
        <v>2012</v>
      </c>
      <c r="C15" s="21">
        <v>203.09906195559921</v>
      </c>
      <c r="D15" s="21">
        <v>202.91086970116586</v>
      </c>
      <c r="E15" s="21">
        <v>203.64382900790636</v>
      </c>
      <c r="F15" s="21">
        <v>203.81221155134676</v>
      </c>
      <c r="G15" s="21">
        <v>204.89184080046456</v>
      </c>
      <c r="H15" s="21">
        <v>201.83124045204806</v>
      </c>
      <c r="I15" s="21">
        <v>201.19732970027246</v>
      </c>
      <c r="J15" s="21">
        <v>201.71238218609014</v>
      </c>
      <c r="K15" s="21">
        <v>203.79240184035376</v>
      </c>
      <c r="L15" s="21">
        <v>204.14897663822754</v>
      </c>
      <c r="M15" s="21">
        <v>207.53643721802831</v>
      </c>
      <c r="N15" s="21">
        <v>207.28881583061599</v>
      </c>
    </row>
    <row r="16" spans="1:14" x14ac:dyDescent="0.2">
      <c r="A16">
        <v>11</v>
      </c>
      <c r="B16" s="28">
        <v>2013</v>
      </c>
      <c r="C16" s="21">
        <v>206.91243132174924</v>
      </c>
      <c r="D16" s="21">
        <v>206.64500022334391</v>
      </c>
      <c r="E16" s="21">
        <v>208.32882565774781</v>
      </c>
      <c r="F16" s="21">
        <v>207.26900611962299</v>
      </c>
      <c r="G16" s="21">
        <v>209.33912091839014</v>
      </c>
      <c r="H16" s="21">
        <v>212.38981641131014</v>
      </c>
      <c r="I16" s="21">
        <v>214.49955063206326</v>
      </c>
      <c r="J16" s="21">
        <v>214.58869433153171</v>
      </c>
      <c r="K16" s="21">
        <v>216.48052173136196</v>
      </c>
      <c r="L16" s="21">
        <v>217.96625005583599</v>
      </c>
      <c r="M16" s="21">
        <v>219.31331040335908</v>
      </c>
      <c r="N16" s="21">
        <v>221.74</v>
      </c>
    </row>
    <row r="17" spans="1:14" x14ac:dyDescent="0.2">
      <c r="A17">
        <v>12</v>
      </c>
      <c r="B17" s="28">
        <v>2014</v>
      </c>
      <c r="C17" s="21">
        <v>229.1</v>
      </c>
      <c r="D17" s="21">
        <v>232.27</v>
      </c>
      <c r="E17" s="21">
        <v>233.98</v>
      </c>
      <c r="F17" s="21">
        <v>234.18</v>
      </c>
      <c r="G17" s="21">
        <v>232.96</v>
      </c>
      <c r="H17" s="21">
        <v>233.09</v>
      </c>
      <c r="I17" s="21">
        <v>234.79</v>
      </c>
      <c r="J17" s="21">
        <v>235.78</v>
      </c>
      <c r="K17" s="21">
        <v>237.79</v>
      </c>
      <c r="L17" s="21">
        <v>239.97</v>
      </c>
      <c r="M17" s="21">
        <v>237.65</v>
      </c>
      <c r="N17" s="21">
        <v>235.84</v>
      </c>
    </row>
    <row r="18" spans="1:14" x14ac:dyDescent="0.2">
      <c r="A18">
        <v>13</v>
      </c>
      <c r="B18" s="28">
        <v>2015</v>
      </c>
      <c r="C18" s="21">
        <v>236.61</v>
      </c>
      <c r="D18" s="21">
        <v>239.46</v>
      </c>
      <c r="E18" s="21">
        <v>241.97</v>
      </c>
      <c r="F18" s="21">
        <v>245.42</v>
      </c>
      <c r="G18" s="21">
        <v>248.15</v>
      </c>
      <c r="H18" s="21">
        <v>248.78</v>
      </c>
      <c r="I18" s="21">
        <v>247.99</v>
      </c>
      <c r="J18" s="21">
        <v>250.43</v>
      </c>
      <c r="K18" s="21">
        <v>254.25</v>
      </c>
      <c r="L18" s="21">
        <v>253.74</v>
      </c>
      <c r="M18" s="21">
        <v>250.13</v>
      </c>
      <c r="N18" s="21">
        <v>249.31</v>
      </c>
    </row>
    <row r="19" spans="1:14" x14ac:dyDescent="0.2">
      <c r="A19">
        <v>14</v>
      </c>
      <c r="B19" s="28">
        <v>2016</v>
      </c>
      <c r="C19" s="21">
        <v>250.67</v>
      </c>
      <c r="D19" s="21">
        <v>250.16</v>
      </c>
      <c r="E19" s="21">
        <v>251.17</v>
      </c>
      <c r="F19" s="21">
        <v>252.47</v>
      </c>
      <c r="G19" s="21">
        <v>256.20999999999998</v>
      </c>
      <c r="H19" s="21">
        <v>257.27</v>
      </c>
      <c r="I19" s="21">
        <v>257.81</v>
      </c>
      <c r="J19" s="21">
        <v>258.01</v>
      </c>
      <c r="K19" s="21">
        <v>258.77</v>
      </c>
      <c r="L19" s="21">
        <v>260.94</v>
      </c>
      <c r="M19" s="21">
        <v>266.16000000000003</v>
      </c>
      <c r="N19" s="21">
        <v>274.08999999999997</v>
      </c>
    </row>
    <row r="20" spans="1:14" x14ac:dyDescent="0.2">
      <c r="A20">
        <v>15</v>
      </c>
      <c r="B20" s="28">
        <v>2017</v>
      </c>
      <c r="C20" s="21">
        <v>284.99</v>
      </c>
      <c r="D20" s="21">
        <v>288.58999999999997</v>
      </c>
      <c r="E20" s="21">
        <v>291.58</v>
      </c>
      <c r="F20" s="21">
        <v>293.79000000000002</v>
      </c>
      <c r="G20" s="21">
        <v>295.31</v>
      </c>
      <c r="H20" s="21">
        <v>295.52</v>
      </c>
      <c r="I20" s="21">
        <v>297.64999999999998</v>
      </c>
      <c r="J20" s="21">
        <v>300.18</v>
      </c>
      <c r="K20" s="21">
        <v>300.89999999999998</v>
      </c>
      <c r="L20" s="21">
        <v>306.04000000000002</v>
      </c>
      <c r="M20" s="21">
        <v>312.20999999999998</v>
      </c>
      <c r="N20" s="21">
        <v>316.48</v>
      </c>
    </row>
    <row r="21" spans="1:14" x14ac:dyDescent="0.2">
      <c r="A21">
        <v>16</v>
      </c>
      <c r="B21" s="28">
        <v>2018</v>
      </c>
      <c r="C21" s="21">
        <v>319.60000000000002</v>
      </c>
      <c r="D21" s="21">
        <v>328.17</v>
      </c>
      <c r="E21" s="21">
        <v>333.21</v>
      </c>
      <c r="F21" s="21">
        <v>341.88</v>
      </c>
      <c r="G21" s="21">
        <v>354.85</v>
      </c>
      <c r="H21" s="21">
        <v>365.6</v>
      </c>
      <c r="I21" s="21">
        <v>372.06</v>
      </c>
      <c r="J21" s="21">
        <v>396.62</v>
      </c>
      <c r="K21" s="21">
        <v>439.78</v>
      </c>
      <c r="L21" s="21">
        <v>443.78</v>
      </c>
      <c r="M21" s="21">
        <v>432.55</v>
      </c>
      <c r="N21" s="21">
        <v>422.94</v>
      </c>
    </row>
    <row r="22" spans="1:14" x14ac:dyDescent="0.2">
      <c r="A22">
        <v>17</v>
      </c>
      <c r="B22" s="28">
        <v>2019</v>
      </c>
      <c r="C22" s="21">
        <v>424.86</v>
      </c>
      <c r="D22" s="21">
        <v>425.26</v>
      </c>
      <c r="E22" s="21">
        <v>431.98</v>
      </c>
      <c r="F22" s="21">
        <v>444.85</v>
      </c>
      <c r="G22" s="21">
        <v>456.74</v>
      </c>
      <c r="H22" s="21">
        <v>457.16</v>
      </c>
      <c r="I22" s="21">
        <v>452.63</v>
      </c>
      <c r="J22" s="21">
        <v>449.96</v>
      </c>
      <c r="K22" s="21">
        <v>450.55</v>
      </c>
      <c r="L22" s="21">
        <v>451.31</v>
      </c>
      <c r="M22" s="21">
        <v>450.97</v>
      </c>
      <c r="N22" s="21">
        <v>454.08</v>
      </c>
    </row>
    <row r="23" spans="1:14" x14ac:dyDescent="0.2">
      <c r="A23">
        <v>18</v>
      </c>
      <c r="B23" s="28">
        <v>2020</v>
      </c>
      <c r="C23" s="21">
        <v>462.42</v>
      </c>
      <c r="D23" s="21">
        <v>464.64</v>
      </c>
      <c r="E23" s="21">
        <v>468.69</v>
      </c>
      <c r="F23" s="21">
        <v>474.69</v>
      </c>
      <c r="G23" s="21">
        <v>482.02</v>
      </c>
      <c r="H23" s="21">
        <v>485.37</v>
      </c>
      <c r="I23" s="21">
        <v>490.33</v>
      </c>
      <c r="J23" s="21">
        <v>501.85</v>
      </c>
      <c r="K23" s="21">
        <v>515.13</v>
      </c>
      <c r="L23" s="21">
        <v>533.44000000000005</v>
      </c>
      <c r="M23" s="21">
        <v>555.17999999999995</v>
      </c>
      <c r="N23" s="21">
        <v>568.27</v>
      </c>
    </row>
    <row r="24" spans="1:14" ht="26.25" x14ac:dyDescent="0.4">
      <c r="A24">
        <v>19</v>
      </c>
      <c r="B24" s="28">
        <v>2021</v>
      </c>
      <c r="C24" s="21">
        <v>583.38</v>
      </c>
      <c r="D24" s="21">
        <v>590.52</v>
      </c>
      <c r="E24" s="21">
        <v>614.92999999999995</v>
      </c>
      <c r="F24" s="21">
        <v>641.63</v>
      </c>
      <c r="G24" s="21">
        <v>666.79</v>
      </c>
      <c r="H24" s="21">
        <v>693.54</v>
      </c>
      <c r="I24" s="21">
        <v>710.61</v>
      </c>
      <c r="J24" s="21">
        <v>730.28</v>
      </c>
      <c r="K24" s="21">
        <v>741.58</v>
      </c>
      <c r="L24" s="21">
        <v>780.45</v>
      </c>
      <c r="M24" s="21">
        <v>858.43</v>
      </c>
      <c r="N24" s="22">
        <v>1022.25</v>
      </c>
    </row>
    <row r="25" spans="1:14" ht="20.25" x14ac:dyDescent="0.3">
      <c r="A25">
        <v>20</v>
      </c>
      <c r="B25" s="28">
        <v>2022</v>
      </c>
      <c r="C25" s="21">
        <v>1129.03</v>
      </c>
      <c r="D25" s="21">
        <v>1210.5999999999999</v>
      </c>
      <c r="E25" s="21">
        <v>1321.9</v>
      </c>
      <c r="F25" s="21">
        <v>1423.27</v>
      </c>
      <c r="G25" s="21">
        <v>1548.01</v>
      </c>
      <c r="H25" s="21">
        <v>1652.75</v>
      </c>
      <c r="I25" s="21">
        <v>1738.21</v>
      </c>
      <c r="J25" s="21">
        <v>1780.05</v>
      </c>
      <c r="K25" s="21">
        <v>1865.09</v>
      </c>
      <c r="L25" s="21">
        <v>2011.13</v>
      </c>
      <c r="M25" s="21">
        <v>2026.08</v>
      </c>
      <c r="N25" s="23">
        <v>2021.19</v>
      </c>
    </row>
    <row r="26" spans="1:14" ht="20.25" x14ac:dyDescent="0.3">
      <c r="A26">
        <v>21</v>
      </c>
      <c r="B26" s="28">
        <v>2023</v>
      </c>
      <c r="C26" s="21">
        <v>2105.17</v>
      </c>
      <c r="D26" s="21">
        <v>2138.04</v>
      </c>
      <c r="E26" s="21">
        <v>2147.44</v>
      </c>
      <c r="F26" s="21">
        <v>2164.94</v>
      </c>
      <c r="G26" s="21">
        <v>2179.02</v>
      </c>
      <c r="H26" s="21">
        <v>2320.7199999999998</v>
      </c>
      <c r="I26" s="21">
        <v>2511.75</v>
      </c>
      <c r="J26" s="21">
        <v>2659.6</v>
      </c>
      <c r="K26" s="21">
        <v>2749.98</v>
      </c>
      <c r="L26" s="21">
        <v>2803.29</v>
      </c>
      <c r="M26" s="21">
        <v>2882.04</v>
      </c>
      <c r="N26" s="23">
        <v>2915.02</v>
      </c>
    </row>
    <row r="27" spans="1:14" ht="20.25" x14ac:dyDescent="0.3">
      <c r="A27">
        <v>22</v>
      </c>
      <c r="B27" s="28">
        <v>2024</v>
      </c>
      <c r="C27" s="29">
        <v>3035.59</v>
      </c>
      <c r="D27" s="29">
        <v>3149.03</v>
      </c>
      <c r="E27" s="29">
        <v>3252.79</v>
      </c>
      <c r="F27" s="30">
        <v>3369.98</v>
      </c>
      <c r="G27" s="30">
        <v>3435.96</v>
      </c>
      <c r="H27" s="30">
        <v>3483.25</v>
      </c>
      <c r="I27" s="37">
        <v>3550.88</v>
      </c>
      <c r="J27" s="37">
        <v>3610.51</v>
      </c>
      <c r="K27" s="37">
        <v>3659.84</v>
      </c>
      <c r="L27" s="37">
        <v>3707.1</v>
      </c>
      <c r="M27" s="23">
        <v>3731.43</v>
      </c>
      <c r="N27" s="23">
        <v>3731.43</v>
      </c>
    </row>
    <row r="32" spans="1:14" ht="15.75" x14ac:dyDescent="0.25">
      <c r="B32" s="1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</vt:lpstr>
      <vt:lpstr>tüfe</vt:lpstr>
      <vt:lpstr>data!Yazdırma_Alanı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</dc:creator>
  <cp:lastModifiedBy>SAİT ÖZDEMİR</cp:lastModifiedBy>
  <cp:lastPrinted>2024-04-17T18:46:25Z</cp:lastPrinted>
  <dcterms:created xsi:type="dcterms:W3CDTF">2007-01-11T19:42:14Z</dcterms:created>
  <dcterms:modified xsi:type="dcterms:W3CDTF">2024-12-04T09:54:36Z</dcterms:modified>
</cp:coreProperties>
</file>